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водители" sheetId="1" r:id="rId1"/>
  </sheets>
  <calcPr calcId="145621"/>
</workbook>
</file>

<file path=xl/calcChain.xml><?xml version="1.0" encoding="utf-8"?>
<calcChain xmlns="http://schemas.openxmlformats.org/spreadsheetml/2006/main">
  <c r="BG17" i="1" l="1"/>
  <c r="BE17" i="1"/>
  <c r="BC17" i="1"/>
  <c r="BA17" i="1"/>
  <c r="AY17" i="1"/>
  <c r="AW17" i="1"/>
  <c r="BQ16" i="1"/>
  <c r="BP16" i="1"/>
  <c r="BI16" i="1"/>
  <c r="BB16" i="1"/>
  <c r="BQ15" i="1"/>
  <c r="BP15" i="1"/>
  <c r="BI15" i="1"/>
  <c r="BB15" i="1"/>
  <c r="BQ14" i="1"/>
  <c r="BP14" i="1"/>
  <c r="BI14" i="1"/>
  <c r="BB14" i="1"/>
  <c r="BQ13" i="1"/>
  <c r="BP13" i="1"/>
  <c r="BI13" i="1"/>
  <c r="BB13" i="1"/>
  <c r="BQ12" i="1"/>
  <c r="BP12" i="1"/>
  <c r="BI12" i="1"/>
  <c r="BB12" i="1"/>
  <c r="BO11" i="1"/>
  <c r="BO10" i="1" s="1"/>
  <c r="BO17" i="1" s="1"/>
  <c r="BN11" i="1"/>
  <c r="BM11" i="1"/>
  <c r="BM10" i="1" s="1"/>
  <c r="BM17" i="1" s="1"/>
  <c r="BL11" i="1"/>
  <c r="BK11" i="1"/>
  <c r="BK10" i="1" s="1"/>
  <c r="BB11" i="1"/>
  <c r="BI11" i="1" s="1"/>
  <c r="BN10" i="1"/>
  <c r="BN17" i="1" s="1"/>
  <c r="BL10" i="1"/>
  <c r="BL17" i="1" s="1"/>
  <c r="BJ10" i="1"/>
  <c r="BJ17" i="1" s="1"/>
  <c r="BH10" i="1"/>
  <c r="BG10" i="1"/>
  <c r="BF10" i="1"/>
  <c r="BE10" i="1"/>
  <c r="BD10" i="1"/>
  <c r="BC10" i="1"/>
  <c r="BA10" i="1"/>
  <c r="AZ10" i="1"/>
  <c r="AY10" i="1"/>
  <c r="AX10" i="1"/>
  <c r="AW10" i="1"/>
  <c r="AV10" i="1"/>
  <c r="BB10" i="1" s="1"/>
  <c r="BP9" i="1"/>
  <c r="BQ9" i="1" s="1"/>
  <c r="BB9" i="1"/>
  <c r="BI9" i="1" s="1"/>
  <c r="BP8" i="1"/>
  <c r="BQ8" i="1" s="1"/>
  <c r="BB8" i="1"/>
  <c r="BI8" i="1" s="1"/>
  <c r="BP7" i="1"/>
  <c r="BQ7" i="1" s="1"/>
  <c r="BB7" i="1"/>
  <c r="BI7" i="1" s="1"/>
  <c r="BP6" i="1"/>
  <c r="BQ6" i="1" s="1"/>
  <c r="BB6" i="1"/>
  <c r="BI6" i="1" s="1"/>
  <c r="BP5" i="1"/>
  <c r="BH5" i="1"/>
  <c r="BH17" i="1" s="1"/>
  <c r="BG5" i="1"/>
  <c r="BF5" i="1"/>
  <c r="BF17" i="1" s="1"/>
  <c r="BE5" i="1"/>
  <c r="BD5" i="1"/>
  <c r="BD17" i="1" s="1"/>
  <c r="BC5" i="1"/>
  <c r="BA5" i="1"/>
  <c r="AZ5" i="1"/>
  <c r="AZ17" i="1" s="1"/>
  <c r="AY5" i="1"/>
  <c r="AX5" i="1"/>
  <c r="AX17" i="1" s="1"/>
  <c r="AW5" i="1"/>
  <c r="AV5" i="1"/>
  <c r="AV17" i="1" s="1"/>
  <c r="BP4" i="1"/>
  <c r="BQ4" i="1" s="1"/>
  <c r="BB4" i="1"/>
  <c r="BI4" i="1" s="1"/>
  <c r="BQ5" i="1" l="1"/>
  <c r="BP17" i="1"/>
  <c r="BQ17" i="1" s="1"/>
  <c r="BK17" i="1"/>
  <c r="BP10" i="1"/>
  <c r="BQ10" i="1" s="1"/>
  <c r="BI5" i="1"/>
  <c r="BI10" i="1"/>
  <c r="BP11" i="1"/>
  <c r="BQ11" i="1" s="1"/>
  <c r="BB5" i="1"/>
  <c r="BB17" i="1" s="1"/>
  <c r="BI17" i="1" l="1"/>
</calcChain>
</file>

<file path=xl/sharedStrings.xml><?xml version="1.0" encoding="utf-8"?>
<sst xmlns="http://schemas.openxmlformats.org/spreadsheetml/2006/main" count="53" uniqueCount="44">
  <si>
    <t>Анализ расходов транспортные услуги 2018 год</t>
  </si>
  <si>
    <t>Анализ расходов транспортные услуги 2019 год</t>
  </si>
  <si>
    <t>Вид расходов</t>
  </si>
  <si>
    <t>КЭСР</t>
  </si>
  <si>
    <t>январь</t>
  </si>
  <si>
    <t>февраль</t>
  </si>
  <si>
    <t>март</t>
  </si>
  <si>
    <t>апрель</t>
  </si>
  <si>
    <t>май</t>
  </si>
  <si>
    <t>июнь</t>
  </si>
  <si>
    <t>Итого 1 полугодие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</si>
  <si>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</si>
  <si>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</si>
  <si>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</si>
  <si>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</si>
  <si>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</si>
  <si>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</si>
  <si>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</si>
  <si>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Отклонение (-) экономия, (+) перерасход</t>
  </si>
  <si>
    <t>Пояснения отклонения</t>
  </si>
  <si>
    <t>ВСЕГО, км</t>
  </si>
  <si>
    <t>экономия по километражу</t>
  </si>
  <si>
    <t>ВСЕГО аренда, руб</t>
  </si>
  <si>
    <t xml:space="preserve">том числе </t>
  </si>
  <si>
    <t>транспортные услуги (аренда )</t>
  </si>
  <si>
    <t>222.00</t>
  </si>
  <si>
    <t>отсутствие заявок</t>
  </si>
  <si>
    <t>аренда транспорта (водители)</t>
  </si>
  <si>
    <t>224.00</t>
  </si>
  <si>
    <t>ВСЕГО, час</t>
  </si>
  <si>
    <t>экономия по услугам управления</t>
  </si>
  <si>
    <t>ВСЕГО, руб</t>
  </si>
  <si>
    <t>226.00</t>
  </si>
  <si>
    <t>услуги управления</t>
  </si>
  <si>
    <t>226.06</t>
  </si>
  <si>
    <t>Обслуживание ГЛОНАСС</t>
  </si>
  <si>
    <t>допуск на линию (медик)</t>
  </si>
  <si>
    <t>бензин</t>
  </si>
  <si>
    <t>340.04</t>
  </si>
  <si>
    <t>Электроэнергия</t>
  </si>
  <si>
    <t>223.00</t>
  </si>
  <si>
    <t>доведено по соглашению</t>
  </si>
  <si>
    <t>ИТОГО расходов</t>
  </si>
  <si>
    <t>Исп. МАУ Сфера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</si>
</sst>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4" fillId="2" borderId="1" xfId="1" applyFont="1" applyFill="1" applyBorder="1"/>
    <xf numFmtId="0" fontId="1" fillId="0" borderId="1" xfId="1" applyFont="1" applyBorder="1" applyAlignment="1">
      <alignment wrapText="1"/>
    </xf>
    <xf numFmtId="0" fontId="1" fillId="0" borderId="1" xfId="1" applyFont="1" applyBorder="1"/>
    <xf numFmtId="0" fontId="4" fillId="0" borderId="1" xfId="1" applyFont="1" applyBorder="1"/>
    <xf numFmtId="4" fontId="4" fillId="0" borderId="1" xfId="1" applyNumberFormat="1" applyFont="1" applyBorder="1"/>
    <xf numFmtId="4" fontId="4" fillId="2" borderId="1" xfId="1" applyNumberFormat="1" applyFont="1" applyFill="1" applyBorder="1"/>
    <xf numFmtId="4" fontId="1" fillId="0" borderId="1" xfId="1" applyNumberFormat="1" applyBorder="1"/>
    <xf numFmtId="0" fontId="1" fillId="0" borderId="2" xfId="1" applyFont="1" applyBorder="1" applyAlignment="1"/>
    <xf numFmtId="0" fontId="3" fillId="2" borderId="1" xfId="1" applyFont="1" applyFill="1" applyBorder="1"/>
    <xf numFmtId="0" fontId="1" fillId="0" borderId="3" xfId="1" applyBorder="1" applyAlignment="1"/>
    <xf numFmtId="0" fontId="1" fillId="0" borderId="1" xfId="1" applyBorder="1"/>
    <xf numFmtId="0" fontId="1" fillId="0" borderId="4" xfId="1" applyFont="1" applyBorder="1" applyAlignment="1"/>
    <xf numFmtId="0" fontId="1" fillId="0" borderId="3" xfId="1" applyFont="1" applyBorder="1" applyAlignment="1"/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T2:BR20"/>
  <sheetViews>
    <sheetView tabSelected="1" topLeftCell="AT1" workbookViewId="0">
      <selection activeCell="A19" sqref="A19:XFD19"/>
    </sheetView>
  </sheetViews>
  <sheetFormatPr defaultRowHeight="15" x14ac:dyDescent="0.25"/>
  <cols>
    <col min="1" max="45" width="9.140625" style="1"/>
    <col min="46" max="46" width="33.140625" style="1" customWidth="1"/>
    <col min="47" max="47" width="7.42578125" style="1" customWidth="1"/>
    <col min="48" max="48" width="11.5703125" style="1" customWidth="1"/>
    <col min="49" max="51" width="10" style="1" bestFit="1" customWidth="1"/>
    <col min="52" max="52" width="11.28515625" style="1" customWidth="1"/>
    <col min="53" max="53" width="10" style="1" bestFit="1" customWidth="1"/>
    <col min="54" max="54" width="11.85546875" style="1" customWidth="1"/>
    <col min="55" max="58" width="10" style="1" hidden="1" customWidth="1"/>
    <col min="59" max="60" width="11.42578125" style="1" hidden="1" customWidth="1"/>
    <col min="61" max="61" width="12.42578125" style="1" hidden="1" customWidth="1"/>
    <col min="62" max="62" width="11.85546875" style="1" customWidth="1"/>
    <col min="63" max="63" width="11.140625" style="1" customWidth="1"/>
    <col min="64" max="64" width="11.28515625" style="1" customWidth="1"/>
    <col min="65" max="65" width="11.42578125" style="1" customWidth="1"/>
    <col min="66" max="66" width="10.42578125" style="1" customWidth="1"/>
    <col min="67" max="67" width="11.140625" style="1" customWidth="1"/>
    <col min="68" max="68" width="12.140625" style="1" customWidth="1"/>
    <col min="69" max="69" width="15" style="1" customWidth="1"/>
    <col min="70" max="70" width="35.140625" style="1" customWidth="1"/>
    <col min="71" max="16384" width="9.140625" style="1"/>
  </cols>
  <sheetData>
    <row r="2" spans="46:70" x14ac:dyDescent="0.25">
      <c r="AW2" s="2" t="s">
        <v>0</v>
      </c>
      <c r="BK2" s="2" t="s">
        <v>1</v>
      </c>
    </row>
    <row r="3" spans="46:70" ht="48" customHeight="1" x14ac:dyDescent="0.25">
      <c r="AT3" s="3" t="s">
        <v>2</v>
      </c>
      <c r="AU3" s="3" t="s">
        <v>3</v>
      </c>
      <c r="AV3" s="3" t="s">
        <v>4</v>
      </c>
      <c r="AW3" s="3" t="s">
        <v>5</v>
      </c>
      <c r="AX3" s="3" t="s">
        <v>6</v>
      </c>
      <c r="AY3" s="3" t="s">
        <v>7</v>
      </c>
      <c r="AZ3" s="3" t="s">
        <v>8</v>
      </c>
      <c r="BA3" s="3" t="s">
        <v>9</v>
      </c>
      <c r="BB3" s="4" t="s">
        <v>10</v>
      </c>
      <c r="BC3" s="3" t="s">
        <v>11</v>
      </c>
      <c r="BD3" s="3" t="s">
        <v>12</v>
      </c>
      <c r="BE3" s="3" t="s">
        <v>13</v>
      </c>
      <c r="BF3" s="3" t="s">
        <v>14</v>
      </c>
      <c r="BG3" s="3" t="s">
        <v>15</v>
      </c>
      <c r="BH3" s="3" t="s">
        <v>16</v>
      </c>
      <c r="BI3" s="5" t="s">
        <v>17</v>
      </c>
      <c r="BJ3" s="3" t="s">
        <v>4</v>
      </c>
      <c r="BK3" s="3" t="s">
        <v>5</v>
      </c>
      <c r="BL3" s="3" t="s">
        <v>6</v>
      </c>
      <c r="BM3" s="3" t="s">
        <v>7</v>
      </c>
      <c r="BN3" s="3" t="s">
        <v>8</v>
      </c>
      <c r="BO3" s="3" t="s">
        <v>9</v>
      </c>
      <c r="BP3" s="4" t="s">
        <v>10</v>
      </c>
      <c r="BQ3" s="6" t="s">
        <v>18</v>
      </c>
      <c r="BR3" s="7" t="s">
        <v>19</v>
      </c>
    </row>
    <row r="4" spans="46:70" x14ac:dyDescent="0.25">
      <c r="AT4" s="3" t="s">
        <v>20</v>
      </c>
      <c r="AU4" s="8"/>
      <c r="AV4" s="9">
        <v>20003</v>
      </c>
      <c r="AW4" s="9">
        <v>42902</v>
      </c>
      <c r="AX4" s="9">
        <v>42067</v>
      </c>
      <c r="AY4" s="9">
        <v>45194</v>
      </c>
      <c r="AZ4" s="9">
        <v>43713</v>
      </c>
      <c r="BA4" s="9">
        <v>49121</v>
      </c>
      <c r="BB4" s="10">
        <f>AV4+AW4+AX4+AY4+AZ4+BA4</f>
        <v>243000</v>
      </c>
      <c r="BC4" s="9">
        <v>38515</v>
      </c>
      <c r="BD4" s="9">
        <v>43100.55</v>
      </c>
      <c r="BE4" s="9">
        <v>50054</v>
      </c>
      <c r="BF4" s="9">
        <v>50681</v>
      </c>
      <c r="BG4" s="9">
        <v>60936</v>
      </c>
      <c r="BH4" s="9">
        <v>59705</v>
      </c>
      <c r="BI4" s="10">
        <f>SUM(AV4:BH4)</f>
        <v>788991.55</v>
      </c>
      <c r="BJ4" s="9">
        <v>23355</v>
      </c>
      <c r="BK4" s="9">
        <v>24659</v>
      </c>
      <c r="BL4" s="9">
        <v>53067</v>
      </c>
      <c r="BM4" s="9">
        <v>41965</v>
      </c>
      <c r="BN4" s="9">
        <v>44285</v>
      </c>
      <c r="BO4" s="9">
        <v>26711</v>
      </c>
      <c r="BP4" s="10">
        <f>SUM(BJ4:BO4)</f>
        <v>214042</v>
      </c>
      <c r="BQ4" s="11">
        <f>BP4-BB4</f>
        <v>-28958</v>
      </c>
      <c r="BR4" s="12" t="s">
        <v>21</v>
      </c>
    </row>
    <row r="5" spans="46:70" x14ac:dyDescent="0.25">
      <c r="AT5" s="13" t="s">
        <v>22</v>
      </c>
      <c r="AU5" s="5"/>
      <c r="AV5" s="10">
        <f>AV7+AV8</f>
        <v>152022.79999999999</v>
      </c>
      <c r="AW5" s="10">
        <f t="shared" ref="AW5:BH5" si="0">AW7+AW8</f>
        <v>328953.19999999995</v>
      </c>
      <c r="AX5" s="10">
        <f t="shared" si="0"/>
        <v>394226.16</v>
      </c>
      <c r="AY5" s="10">
        <f t="shared" si="0"/>
        <v>348142.39999999997</v>
      </c>
      <c r="AZ5" s="10">
        <f t="shared" si="0"/>
        <v>417156.8</v>
      </c>
      <c r="BA5" s="10">
        <f t="shared" si="0"/>
        <v>378374.6</v>
      </c>
      <c r="BB5" s="10">
        <f t="shared" ref="BB5:BB16" si="1">AV5+AW5+AX5+AY5+AZ5+BA5</f>
        <v>2018875.96</v>
      </c>
      <c r="BC5" s="10">
        <f t="shared" si="0"/>
        <v>303590.99999999994</v>
      </c>
      <c r="BD5" s="10">
        <f t="shared" si="0"/>
        <v>344107.18</v>
      </c>
      <c r="BE5" s="10">
        <f t="shared" si="0"/>
        <v>414566.10000000003</v>
      </c>
      <c r="BF5" s="10">
        <f t="shared" si="0"/>
        <v>398522.60000000003</v>
      </c>
      <c r="BG5" s="10">
        <f t="shared" si="0"/>
        <v>551199.69999999995</v>
      </c>
      <c r="BH5" s="10">
        <f t="shared" si="0"/>
        <v>468608</v>
      </c>
      <c r="BI5" s="10">
        <f t="shared" ref="BI5:BI16" si="2">SUM(AV5:BH5)</f>
        <v>6518346.4999999991</v>
      </c>
      <c r="BJ5" s="10">
        <v>80000</v>
      </c>
      <c r="BK5" s="10">
        <v>270412</v>
      </c>
      <c r="BL5" s="10">
        <v>110020</v>
      </c>
      <c r="BM5" s="10">
        <v>623994.6</v>
      </c>
      <c r="BN5" s="10">
        <v>82000</v>
      </c>
      <c r="BO5" s="10">
        <v>393607.2</v>
      </c>
      <c r="BP5" s="10">
        <f>SUM(BJ5:BO5)</f>
        <v>1560033.8</v>
      </c>
      <c r="BQ5" s="11">
        <f t="shared" ref="BQ5:BQ17" si="3">BP5-BB5</f>
        <v>-458842.15999999992</v>
      </c>
      <c r="BR5" s="14"/>
    </row>
    <row r="6" spans="46:70" x14ac:dyDescent="0.25">
      <c r="AT6" s="8" t="s">
        <v>23</v>
      </c>
      <c r="AU6" s="8"/>
      <c r="AV6" s="9"/>
      <c r="AW6" s="9"/>
      <c r="AX6" s="9"/>
      <c r="AY6" s="9"/>
      <c r="AZ6" s="9"/>
      <c r="BA6" s="9"/>
      <c r="BB6" s="10">
        <f t="shared" si="1"/>
        <v>0</v>
      </c>
      <c r="BC6" s="9"/>
      <c r="BD6" s="9"/>
      <c r="BE6" s="9"/>
      <c r="BF6" s="9"/>
      <c r="BG6" s="9"/>
      <c r="BH6" s="9"/>
      <c r="BI6" s="9">
        <f t="shared" si="2"/>
        <v>0</v>
      </c>
      <c r="BJ6" s="9"/>
      <c r="BK6" s="9"/>
      <c r="BL6" s="9"/>
      <c r="BM6" s="9"/>
      <c r="BN6" s="9"/>
      <c r="BO6" s="9"/>
      <c r="BP6" s="10">
        <f t="shared" ref="BP6:BP17" si="4">SUM(BJ6:BO6)</f>
        <v>0</v>
      </c>
      <c r="BQ6" s="11">
        <f t="shared" si="3"/>
        <v>0</v>
      </c>
      <c r="BR6" s="15"/>
    </row>
    <row r="7" spans="46:70" x14ac:dyDescent="0.25">
      <c r="AT7" s="8" t="s">
        <v>24</v>
      </c>
      <c r="AU7" s="8" t="s">
        <v>25</v>
      </c>
      <c r="AV7" s="9"/>
      <c r="AW7" s="9"/>
      <c r="AX7" s="9">
        <v>70228.960000000006</v>
      </c>
      <c r="AY7" s="9"/>
      <c r="AZ7" s="9">
        <v>80000</v>
      </c>
      <c r="BA7" s="9"/>
      <c r="BB7" s="10">
        <f t="shared" si="1"/>
        <v>150228.96000000002</v>
      </c>
      <c r="BC7" s="9"/>
      <c r="BD7" s="9"/>
      <c r="BE7" s="9">
        <v>20767.7</v>
      </c>
      <c r="BF7" s="9"/>
      <c r="BG7" s="9">
        <v>72340.100000000006</v>
      </c>
      <c r="BH7" s="9"/>
      <c r="BI7" s="9">
        <f t="shared" si="2"/>
        <v>393565.72000000009</v>
      </c>
      <c r="BJ7" s="9"/>
      <c r="BK7" s="9"/>
      <c r="BL7" s="9"/>
      <c r="BM7" s="9">
        <v>3369.6</v>
      </c>
      <c r="BN7" s="9"/>
      <c r="BO7" s="9"/>
      <c r="BP7" s="10">
        <f t="shared" si="4"/>
        <v>3369.6</v>
      </c>
      <c r="BQ7" s="11">
        <f t="shared" si="3"/>
        <v>-146859.36000000002</v>
      </c>
      <c r="BR7" s="7" t="s">
        <v>26</v>
      </c>
    </row>
    <row r="8" spans="46:70" x14ac:dyDescent="0.25">
      <c r="AT8" s="8" t="s">
        <v>27</v>
      </c>
      <c r="AU8" s="8" t="s">
        <v>28</v>
      </c>
      <c r="AV8" s="9">
        <v>152022.79999999999</v>
      </c>
      <c r="AW8" s="9">
        <v>328953.19999999995</v>
      </c>
      <c r="AX8" s="9">
        <v>323997.19999999995</v>
      </c>
      <c r="AY8" s="9">
        <v>348142.39999999997</v>
      </c>
      <c r="AZ8" s="9">
        <v>337156.8</v>
      </c>
      <c r="BA8" s="9">
        <v>378374.6</v>
      </c>
      <c r="BB8" s="10">
        <f t="shared" si="1"/>
        <v>1868647</v>
      </c>
      <c r="BC8" s="9">
        <v>303590.99999999994</v>
      </c>
      <c r="BD8" s="9">
        <v>344107.18</v>
      </c>
      <c r="BE8" s="9">
        <v>393798.40000000002</v>
      </c>
      <c r="BF8" s="9">
        <v>398522.60000000003</v>
      </c>
      <c r="BG8" s="9">
        <v>478859.6</v>
      </c>
      <c r="BH8" s="9">
        <v>468608</v>
      </c>
      <c r="BI8" s="9">
        <f t="shared" si="2"/>
        <v>6124780.7799999993</v>
      </c>
      <c r="BJ8" s="9">
        <v>80000</v>
      </c>
      <c r="BK8" s="9">
        <v>270412</v>
      </c>
      <c r="BL8" s="9">
        <v>110020</v>
      </c>
      <c r="BM8" s="9">
        <v>620625</v>
      </c>
      <c r="BN8" s="9">
        <v>82000</v>
      </c>
      <c r="BO8" s="9">
        <v>393607.2</v>
      </c>
      <c r="BP8" s="10">
        <f t="shared" si="4"/>
        <v>1556664.2</v>
      </c>
      <c r="BQ8" s="11">
        <f t="shared" si="3"/>
        <v>-311982.80000000005</v>
      </c>
      <c r="BR8" s="15"/>
    </row>
    <row r="9" spans="46:70" x14ac:dyDescent="0.25">
      <c r="AT9" s="3" t="s">
        <v>29</v>
      </c>
      <c r="AU9" s="8"/>
      <c r="AV9" s="9">
        <v>1310</v>
      </c>
      <c r="AW9" s="9">
        <v>1574</v>
      </c>
      <c r="AX9" s="9">
        <v>1708</v>
      </c>
      <c r="AY9" s="9">
        <v>1381</v>
      </c>
      <c r="AZ9" s="9">
        <v>1578</v>
      </c>
      <c r="BA9" s="9">
        <v>1984</v>
      </c>
      <c r="BB9" s="10">
        <f t="shared" si="1"/>
        <v>9535</v>
      </c>
      <c r="BC9" s="9">
        <v>1483</v>
      </c>
      <c r="BD9" s="9">
        <v>1717</v>
      </c>
      <c r="BE9" s="9">
        <v>1816</v>
      </c>
      <c r="BF9" s="9">
        <v>1865</v>
      </c>
      <c r="BG9" s="9">
        <v>1664</v>
      </c>
      <c r="BH9" s="9">
        <v>1945</v>
      </c>
      <c r="BI9" s="9">
        <f t="shared" si="2"/>
        <v>29560</v>
      </c>
      <c r="BJ9" s="9">
        <v>1273</v>
      </c>
      <c r="BK9" s="9">
        <v>1177</v>
      </c>
      <c r="BL9" s="9">
        <v>1897</v>
      </c>
      <c r="BM9" s="9">
        <v>1444</v>
      </c>
      <c r="BN9" s="9">
        <v>1683</v>
      </c>
      <c r="BO9" s="9">
        <v>1170</v>
      </c>
      <c r="BP9" s="10">
        <f t="shared" si="4"/>
        <v>8644</v>
      </c>
      <c r="BQ9" s="11">
        <f t="shared" si="3"/>
        <v>-891</v>
      </c>
      <c r="BR9" s="12" t="s">
        <v>30</v>
      </c>
    </row>
    <row r="10" spans="46:70" x14ac:dyDescent="0.25">
      <c r="AT10" s="13" t="s">
        <v>31</v>
      </c>
      <c r="AU10" s="5" t="s">
        <v>32</v>
      </c>
      <c r="AV10" s="10">
        <f>AV11+AV12+AV13</f>
        <v>144100</v>
      </c>
      <c r="AW10" s="10">
        <f t="shared" ref="AW10:BH10" si="5">AW11+AW12+AW13</f>
        <v>173140</v>
      </c>
      <c r="AX10" s="10">
        <f t="shared" si="5"/>
        <v>196280</v>
      </c>
      <c r="AY10" s="10">
        <f t="shared" si="5"/>
        <v>151910</v>
      </c>
      <c r="AZ10" s="10">
        <f t="shared" si="5"/>
        <v>173580</v>
      </c>
      <c r="BA10" s="10">
        <f t="shared" si="5"/>
        <v>226640</v>
      </c>
      <c r="BB10" s="10">
        <f t="shared" si="1"/>
        <v>1065650</v>
      </c>
      <c r="BC10" s="10">
        <f t="shared" si="5"/>
        <v>163130</v>
      </c>
      <c r="BD10" s="10">
        <f t="shared" si="5"/>
        <v>188870</v>
      </c>
      <c r="BE10" s="10">
        <f t="shared" si="5"/>
        <v>208160</v>
      </c>
      <c r="BF10" s="10">
        <f t="shared" si="5"/>
        <v>205150</v>
      </c>
      <c r="BG10" s="10">
        <f t="shared" si="5"/>
        <v>223660</v>
      </c>
      <c r="BH10" s="10">
        <f t="shared" si="5"/>
        <v>222350</v>
      </c>
      <c r="BI10" s="10">
        <f t="shared" si="2"/>
        <v>3342620</v>
      </c>
      <c r="BJ10" s="10">
        <f>SUM(BJ11:BJ13)</f>
        <v>0</v>
      </c>
      <c r="BK10" s="10">
        <f t="shared" ref="BK10:BO10" si="6">SUM(BK11:BK13)</f>
        <v>261370</v>
      </c>
      <c r="BL10" s="10">
        <f t="shared" si="6"/>
        <v>3200</v>
      </c>
      <c r="BM10" s="10">
        <f t="shared" si="6"/>
        <v>354210</v>
      </c>
      <c r="BN10" s="10">
        <f t="shared" si="6"/>
        <v>3200</v>
      </c>
      <c r="BO10" s="10">
        <f t="shared" si="6"/>
        <v>273580</v>
      </c>
      <c r="BP10" s="10">
        <f t="shared" si="4"/>
        <v>895560</v>
      </c>
      <c r="BQ10" s="11">
        <f t="shared" si="3"/>
        <v>-170090</v>
      </c>
      <c r="BR10" s="16"/>
    </row>
    <row r="11" spans="46:70" x14ac:dyDescent="0.25">
      <c r="AT11" s="8" t="s">
        <v>33</v>
      </c>
      <c r="AU11" s="8" t="s">
        <v>34</v>
      </c>
      <c r="AV11" s="9">
        <v>144100</v>
      </c>
      <c r="AW11" s="9">
        <v>173140</v>
      </c>
      <c r="AX11" s="9">
        <v>187880</v>
      </c>
      <c r="AY11" s="9">
        <v>151910</v>
      </c>
      <c r="AZ11" s="9">
        <v>173580</v>
      </c>
      <c r="BA11" s="9">
        <v>218240</v>
      </c>
      <c r="BB11" s="10">
        <f t="shared" si="1"/>
        <v>1048850</v>
      </c>
      <c r="BC11" s="9">
        <v>163130</v>
      </c>
      <c r="BD11" s="9">
        <v>188870</v>
      </c>
      <c r="BE11" s="9">
        <v>199760</v>
      </c>
      <c r="BF11" s="9">
        <v>205150</v>
      </c>
      <c r="BG11" s="9">
        <v>183040</v>
      </c>
      <c r="BH11" s="9">
        <v>213950</v>
      </c>
      <c r="BI11" s="10">
        <f t="shared" si="2"/>
        <v>3251600</v>
      </c>
      <c r="BJ11" s="9">
        <v>0</v>
      </c>
      <c r="BK11" s="9">
        <f>412370-151000-BK12</f>
        <v>258170</v>
      </c>
      <c r="BL11" s="9">
        <f>32900-29700-BL12</f>
        <v>0</v>
      </c>
      <c r="BM11" s="9">
        <f>423510-69300-BM12</f>
        <v>351010</v>
      </c>
      <c r="BN11" s="9">
        <f>3200-BN12</f>
        <v>0</v>
      </c>
      <c r="BO11" s="9">
        <f>273580-BO12</f>
        <v>270380</v>
      </c>
      <c r="BP11" s="10">
        <f t="shared" si="4"/>
        <v>879560</v>
      </c>
      <c r="BQ11" s="11">
        <f t="shared" si="3"/>
        <v>-169290</v>
      </c>
      <c r="BR11" s="17"/>
    </row>
    <row r="12" spans="46:70" x14ac:dyDescent="0.25">
      <c r="AT12" s="8" t="s">
        <v>35</v>
      </c>
      <c r="AU12" s="8" t="s">
        <v>34</v>
      </c>
      <c r="AV12" s="9"/>
      <c r="AW12" s="9"/>
      <c r="AX12" s="9">
        <v>8400</v>
      </c>
      <c r="AY12" s="9"/>
      <c r="AZ12" s="9"/>
      <c r="BA12" s="9">
        <v>8400</v>
      </c>
      <c r="BB12" s="10">
        <f t="shared" si="1"/>
        <v>16800</v>
      </c>
      <c r="BC12" s="9"/>
      <c r="BD12" s="9"/>
      <c r="BE12" s="9">
        <v>8400</v>
      </c>
      <c r="BF12" s="9"/>
      <c r="BG12" s="9">
        <v>3000</v>
      </c>
      <c r="BH12" s="9">
        <v>8400</v>
      </c>
      <c r="BI12" s="10">
        <f t="shared" si="2"/>
        <v>53400</v>
      </c>
      <c r="BJ12" s="9">
        <v>0</v>
      </c>
      <c r="BK12" s="9">
        <v>3200</v>
      </c>
      <c r="BL12" s="9">
        <v>3200</v>
      </c>
      <c r="BM12" s="9">
        <v>3200</v>
      </c>
      <c r="BN12" s="9">
        <v>3200</v>
      </c>
      <c r="BO12" s="9">
        <v>3200</v>
      </c>
      <c r="BP12" s="10">
        <f t="shared" si="4"/>
        <v>16000</v>
      </c>
      <c r="BQ12" s="11">
        <f t="shared" si="3"/>
        <v>-800</v>
      </c>
      <c r="BR12" s="15"/>
    </row>
    <row r="13" spans="46:70" x14ac:dyDescent="0.25">
      <c r="AT13" s="8" t="s">
        <v>36</v>
      </c>
      <c r="AU13" s="8" t="s">
        <v>34</v>
      </c>
      <c r="AV13" s="9"/>
      <c r="AW13" s="9"/>
      <c r="AX13" s="9"/>
      <c r="AY13" s="9"/>
      <c r="AZ13" s="9"/>
      <c r="BA13" s="9"/>
      <c r="BB13" s="10">
        <f t="shared" si="1"/>
        <v>0</v>
      </c>
      <c r="BC13" s="9"/>
      <c r="BD13" s="9"/>
      <c r="BE13" s="9"/>
      <c r="BF13" s="9"/>
      <c r="BG13" s="9">
        <v>37620</v>
      </c>
      <c r="BH13" s="9"/>
      <c r="BI13" s="10">
        <f t="shared" si="2"/>
        <v>37620</v>
      </c>
      <c r="BJ13" s="9"/>
      <c r="BK13" s="9"/>
      <c r="BL13" s="9"/>
      <c r="BM13" s="9"/>
      <c r="BN13" s="9"/>
      <c r="BO13" s="9"/>
      <c r="BP13" s="10">
        <f t="shared" si="4"/>
        <v>0</v>
      </c>
      <c r="BQ13" s="11">
        <f t="shared" si="3"/>
        <v>0</v>
      </c>
      <c r="BR13" s="15"/>
    </row>
    <row r="14" spans="46:70" x14ac:dyDescent="0.25">
      <c r="AT14" s="13" t="s">
        <v>37</v>
      </c>
      <c r="AU14" s="5" t="s">
        <v>38</v>
      </c>
      <c r="AV14" s="10">
        <v>155237.95000000001</v>
      </c>
      <c r="AW14" s="10">
        <v>256124.93999999997</v>
      </c>
      <c r="AX14" s="10">
        <v>252402</v>
      </c>
      <c r="AY14" s="10">
        <v>271164</v>
      </c>
      <c r="AZ14" s="10">
        <v>262278</v>
      </c>
      <c r="BA14" s="10">
        <v>225604.78</v>
      </c>
      <c r="BB14" s="10">
        <f t="shared" si="1"/>
        <v>1422811.6700000002</v>
      </c>
      <c r="BC14" s="10">
        <v>194730.72</v>
      </c>
      <c r="BD14" s="10">
        <v>191219.04</v>
      </c>
      <c r="BE14" s="10">
        <v>212605</v>
      </c>
      <c r="BF14" s="10">
        <v>387709.65</v>
      </c>
      <c r="BG14" s="10">
        <v>431787.93</v>
      </c>
      <c r="BH14" s="10">
        <v>456743.25</v>
      </c>
      <c r="BI14" s="10">
        <f t="shared" si="2"/>
        <v>4720418.9300000006</v>
      </c>
      <c r="BJ14" s="10">
        <v>-5627.36</v>
      </c>
      <c r="BK14" s="10">
        <v>207000</v>
      </c>
      <c r="BL14" s="10">
        <v>320259.55</v>
      </c>
      <c r="BM14" s="10">
        <v>150000</v>
      </c>
      <c r="BN14" s="10">
        <v>300000</v>
      </c>
      <c r="BO14" s="10">
        <v>157915.6</v>
      </c>
      <c r="BP14" s="10">
        <f t="shared" si="4"/>
        <v>1129547.79</v>
      </c>
      <c r="BQ14" s="11">
        <f t="shared" si="3"/>
        <v>-293263.88000000012</v>
      </c>
      <c r="BR14" s="15"/>
    </row>
    <row r="15" spans="46:70" x14ac:dyDescent="0.25">
      <c r="AT15" s="13" t="s">
        <v>39</v>
      </c>
      <c r="AU15" s="5" t="s">
        <v>40</v>
      </c>
      <c r="AV15" s="10">
        <v>20000</v>
      </c>
      <c r="AW15" s="10">
        <v>20000</v>
      </c>
      <c r="AX15" s="10">
        <v>15000</v>
      </c>
      <c r="AY15" s="10">
        <v>15000</v>
      </c>
      <c r="AZ15" s="10">
        <v>14523</v>
      </c>
      <c r="BA15" s="10"/>
      <c r="BB15" s="10">
        <f t="shared" si="1"/>
        <v>84523</v>
      </c>
      <c r="BC15" s="10"/>
      <c r="BD15" s="10"/>
      <c r="BE15" s="10">
        <v>4446.6000000000004</v>
      </c>
      <c r="BF15" s="10"/>
      <c r="BG15" s="10"/>
      <c r="BH15" s="10">
        <v>8949.67</v>
      </c>
      <c r="BI15" s="10">
        <f t="shared" si="2"/>
        <v>182442.27000000002</v>
      </c>
      <c r="BJ15" s="10">
        <v>31490.41</v>
      </c>
      <c r="BK15" s="10">
        <v>25941.86</v>
      </c>
      <c r="BL15" s="10">
        <v>19843.68</v>
      </c>
      <c r="BM15" s="10">
        <v>6994.19</v>
      </c>
      <c r="BN15" s="10"/>
      <c r="BO15" s="10"/>
      <c r="BP15" s="10">
        <f t="shared" si="4"/>
        <v>84270.140000000014</v>
      </c>
      <c r="BQ15" s="11">
        <f t="shared" si="3"/>
        <v>-252.85999999998603</v>
      </c>
      <c r="BR15" s="15"/>
    </row>
    <row r="16" spans="46:70" x14ac:dyDescent="0.25">
      <c r="AT16" s="3" t="s">
        <v>41</v>
      </c>
      <c r="AU16" s="8"/>
      <c r="AV16" s="9">
        <v>4000000</v>
      </c>
      <c r="AW16" s="9"/>
      <c r="AX16" s="9"/>
      <c r="AY16" s="9"/>
      <c r="AZ16" s="9">
        <v>3236300</v>
      </c>
      <c r="BA16" s="9"/>
      <c r="BB16" s="10">
        <f t="shared" si="1"/>
        <v>7236300</v>
      </c>
      <c r="BC16" s="9"/>
      <c r="BD16" s="9"/>
      <c r="BE16" s="9"/>
      <c r="BF16" s="9">
        <v>860670</v>
      </c>
      <c r="BG16" s="9">
        <v>1790400</v>
      </c>
      <c r="BH16" s="9">
        <v>284597.07</v>
      </c>
      <c r="BI16" s="10">
        <f t="shared" si="2"/>
        <v>17408267.07</v>
      </c>
      <c r="BJ16" s="9">
        <v>4000000</v>
      </c>
      <c r="BK16" s="9"/>
      <c r="BL16" s="9"/>
      <c r="BM16" s="9"/>
      <c r="BN16" s="9"/>
      <c r="BO16" s="9"/>
      <c r="BP16" s="10">
        <f t="shared" si="4"/>
        <v>4000000</v>
      </c>
      <c r="BQ16" s="11">
        <f t="shared" si="3"/>
        <v>-3236300</v>
      </c>
      <c r="BR16" s="15"/>
    </row>
    <row r="17" spans="46:70" x14ac:dyDescent="0.25">
      <c r="AT17" s="3" t="s">
        <v>42</v>
      </c>
      <c r="AU17" s="8"/>
      <c r="AV17" s="9">
        <f>AV5+AV10+AV14+AV15</f>
        <v>471360.75</v>
      </c>
      <c r="AW17" s="9">
        <f t="shared" ref="AW17:BO17" si="7">AW5+AW10+AW14+AW15</f>
        <v>778218.1399999999</v>
      </c>
      <c r="AX17" s="9">
        <f t="shared" si="7"/>
        <v>857908.15999999992</v>
      </c>
      <c r="AY17" s="9">
        <f t="shared" si="7"/>
        <v>786216.39999999991</v>
      </c>
      <c r="AZ17" s="9">
        <f t="shared" si="7"/>
        <v>867537.8</v>
      </c>
      <c r="BA17" s="9">
        <f t="shared" si="7"/>
        <v>830619.38</v>
      </c>
      <c r="BB17" s="10">
        <f t="shared" si="7"/>
        <v>4591860.63</v>
      </c>
      <c r="BC17" s="9">
        <f t="shared" si="7"/>
        <v>661451.72</v>
      </c>
      <c r="BD17" s="9">
        <f t="shared" si="7"/>
        <v>724196.22</v>
      </c>
      <c r="BE17" s="9">
        <f t="shared" si="7"/>
        <v>839777.70000000007</v>
      </c>
      <c r="BF17" s="9">
        <f t="shared" si="7"/>
        <v>991382.25000000012</v>
      </c>
      <c r="BG17" s="9">
        <f t="shared" si="7"/>
        <v>1206647.6299999999</v>
      </c>
      <c r="BH17" s="9">
        <f t="shared" si="7"/>
        <v>1156650.92</v>
      </c>
      <c r="BI17" s="9">
        <f t="shared" si="7"/>
        <v>14763827.699999999</v>
      </c>
      <c r="BJ17" s="9">
        <f t="shared" si="7"/>
        <v>105863.05</v>
      </c>
      <c r="BK17" s="9">
        <f t="shared" si="7"/>
        <v>764723.86</v>
      </c>
      <c r="BL17" s="9">
        <f t="shared" si="7"/>
        <v>453323.23</v>
      </c>
      <c r="BM17" s="9">
        <f t="shared" si="7"/>
        <v>1135198.79</v>
      </c>
      <c r="BN17" s="9">
        <f t="shared" si="7"/>
        <v>385200</v>
      </c>
      <c r="BO17" s="9">
        <f t="shared" si="7"/>
        <v>825102.79999999993</v>
      </c>
      <c r="BP17" s="10">
        <f t="shared" si="4"/>
        <v>3669411.73</v>
      </c>
      <c r="BQ17" s="11">
        <f t="shared" si="3"/>
        <v>-922448.89999999991</v>
      </c>
      <c r="BR17" s="15"/>
    </row>
    <row r="20" spans="46:70" x14ac:dyDescent="0.25">
      <c r="AT20" s="1" t="s">
        <v>43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водители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Загоровский</dc:creator>
  <cp:lastModifiedBy>Николай Загоровский</cp:lastModifiedBy>
  <dcterms:created xsi:type="dcterms:W3CDTF">2019-11-19T10:30:31Z</dcterms:created>
  <dcterms:modified xsi:type="dcterms:W3CDTF">2019-11-19T10:33:09Z</dcterms:modified>
</cp:coreProperties>
</file>